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" sheetId="3" r:id="rId1"/>
    <sheet name="Szacunkowe zest kosztów" sheetId="4" r:id="rId2"/>
    <sheet name="Arkusz1" sheetId="5" r:id="rId3"/>
  </sheets>
  <calcPr calcId="125725"/>
</workbook>
</file>

<file path=xl/calcChain.xml><?xml version="1.0" encoding="utf-8"?>
<calcChain xmlns="http://schemas.openxmlformats.org/spreadsheetml/2006/main">
  <c r="F10" i="3"/>
  <c r="F7"/>
  <c r="F20"/>
  <c r="F19"/>
  <c r="F18"/>
  <c r="A18"/>
  <c r="A19" s="1"/>
  <c r="A20" s="1"/>
  <c r="F17"/>
  <c r="F21" s="1"/>
  <c r="H6" i="4"/>
  <c r="G36" i="5"/>
  <c r="G37" s="1"/>
  <c r="H26"/>
  <c r="G26"/>
  <c r="G17"/>
  <c r="H17" s="1"/>
  <c r="G22"/>
  <c r="H22" s="1"/>
  <c r="G10"/>
  <c r="E32"/>
  <c r="H35" l="1"/>
  <c r="G35"/>
  <c r="H34"/>
  <c r="G34"/>
  <c r="G33"/>
  <c r="H33" s="1"/>
  <c r="E33"/>
  <c r="G32"/>
  <c r="H32" s="1"/>
  <c r="G29"/>
  <c r="H29" s="1"/>
  <c r="E29"/>
  <c r="E30" s="1"/>
  <c r="G28"/>
  <c r="H28" s="1"/>
  <c r="E28"/>
  <c r="G25"/>
  <c r="H25" s="1"/>
  <c r="G24"/>
  <c r="H24" s="1"/>
  <c r="H21"/>
  <c r="G21"/>
  <c r="H20"/>
  <c r="G20"/>
  <c r="G19"/>
  <c r="H19" s="1"/>
  <c r="A19"/>
  <c r="A20" s="1"/>
  <c r="A21" s="1"/>
  <c r="A24" s="1"/>
  <c r="A25" s="1"/>
  <c r="A28" s="1"/>
  <c r="A29" s="1"/>
  <c r="A30" s="1"/>
  <c r="A31" s="1"/>
  <c r="A32" s="1"/>
  <c r="A33" s="1"/>
  <c r="A34" s="1"/>
  <c r="A35" s="1"/>
  <c r="G16"/>
  <c r="H16" s="1"/>
  <c r="H15"/>
  <c r="G15"/>
  <c r="G14"/>
  <c r="H14" s="1"/>
  <c r="G13"/>
  <c r="H13" s="1"/>
  <c r="H12"/>
  <c r="G12"/>
  <c r="H9"/>
  <c r="G9"/>
  <c r="E9"/>
  <c r="H8"/>
  <c r="G8"/>
  <c r="G7"/>
  <c r="H7" s="1"/>
  <c r="A7"/>
  <c r="A8" s="1"/>
  <c r="A9" s="1"/>
  <c r="A12" s="1"/>
  <c r="A13" s="1"/>
  <c r="A14" s="1"/>
  <c r="A15" s="1"/>
  <c r="E6"/>
  <c r="G6" s="1"/>
  <c r="H6" l="1"/>
  <c r="E31"/>
  <c r="H31" s="1"/>
  <c r="H36" s="1"/>
  <c r="H37" s="1"/>
  <c r="G30"/>
  <c r="H30" s="1"/>
  <c r="I36" i="4"/>
  <c r="I35"/>
  <c r="I34"/>
  <c r="I33"/>
  <c r="I32"/>
  <c r="I31"/>
  <c r="I30"/>
  <c r="I29"/>
  <c r="I28"/>
  <c r="I26"/>
  <c r="I25"/>
  <c r="I23"/>
  <c r="I22"/>
  <c r="I21"/>
  <c r="I19"/>
  <c r="I18"/>
  <c r="I17"/>
  <c r="I16"/>
  <c r="I15"/>
  <c r="I13"/>
  <c r="I12"/>
  <c r="I11"/>
  <c r="I10"/>
  <c r="B11"/>
  <c r="F32"/>
  <c r="F29"/>
  <c r="F28"/>
  <c r="F10"/>
  <c r="F33"/>
  <c r="F30"/>
  <c r="F31" s="1"/>
  <c r="H35" l="1"/>
  <c r="H34"/>
  <c r="H30"/>
  <c r="H29"/>
  <c r="H26"/>
  <c r="H25"/>
  <c r="H23"/>
  <c r="H22"/>
  <c r="H21"/>
  <c r="H19"/>
  <c r="H18"/>
  <c r="H17"/>
  <c r="H16"/>
  <c r="H15"/>
  <c r="H13"/>
  <c r="F13"/>
  <c r="H12"/>
  <c r="H11"/>
  <c r="B12"/>
  <c r="B13" s="1"/>
  <c r="H10"/>
  <c r="H32"/>
  <c r="B15" l="1"/>
  <c r="B16" s="1"/>
  <c r="B17" s="1"/>
  <c r="B18" s="1"/>
  <c r="H33"/>
  <c r="H31"/>
  <c r="H28"/>
  <c r="B21" l="1"/>
  <c r="B22" s="1"/>
  <c r="B23" s="1"/>
  <c r="B25" s="1"/>
  <c r="B26" s="1"/>
  <c r="B28" s="1"/>
  <c r="B29" s="1"/>
  <c r="B30" s="1"/>
  <c r="B31" s="1"/>
  <c r="B32" s="1"/>
  <c r="B33" s="1"/>
  <c r="B34" s="1"/>
  <c r="B35" s="1"/>
  <c r="H36"/>
  <c r="A11" i="3"/>
  <c r="A12" s="1"/>
  <c r="F23"/>
  <c r="F12"/>
  <c r="F11"/>
  <c r="F13" l="1"/>
  <c r="F8"/>
  <c r="F24" l="1"/>
  <c r="F25" s="1"/>
</calcChain>
</file>

<file path=xl/sharedStrings.xml><?xml version="1.0" encoding="utf-8"?>
<sst xmlns="http://schemas.openxmlformats.org/spreadsheetml/2006/main" count="213" uniqueCount="79">
  <si>
    <t>Lp</t>
  </si>
  <si>
    <t>Opis robót</t>
  </si>
  <si>
    <t>jm</t>
  </si>
  <si>
    <t>ilość</t>
  </si>
  <si>
    <t>m</t>
  </si>
  <si>
    <t>m2</t>
  </si>
  <si>
    <t>szt</t>
  </si>
  <si>
    <t>szt.</t>
  </si>
  <si>
    <t>Frezowanie nawierzchni asfaltowych</t>
  </si>
  <si>
    <t xml:space="preserve">Rozbiórka nawierzchni z betonu </t>
  </si>
  <si>
    <t>Wykonanie warstwy dolnej podbudowy z tłucznia kamiennego 31,5/63 o gr. 20cm po zagęszczeniu</t>
  </si>
  <si>
    <t>Wykonanie warstwy górnej podbudowy z tłucznia kamiennego 0/31,5 o gr. 8cm po zagęszczeniu</t>
  </si>
  <si>
    <t>Budowa kanału sanitarnego z rur PVC 200  SN8 kielichowych na podsypce z kruszywa gr.15 cm wraz z robotami ziemnymi (w tym wykopy, umocnienia, wywóz i utylizacja nadmiaru urobku, obsypki, zasypki, zabezpieczenia kabli i rurociagów kolidujacych z budową kanału), z wykonaniem włączenia do istniejącej studni i montażem trójników redukcyjnych PVC 200/160 oraz wykonaniem prób szczelności</t>
  </si>
  <si>
    <t>Studnie betonowe z kręgów DN 1000 z betonu C30/37 wodoszczelnego (W8), mało nasiąkliwego(nw&lt;4%) mrozoodpornego (F-50), łączonych na uszczelki gumowe, z dennicą z fabrycznie wyrobiona kinetą i przejściami szczelnymi ; studnie zwieńczone stożkiem betonowym DN 1000/300 z osadzonym włazem kl.D400 dwu- lub czterootworowym z wypełnieniem betonowym, wyposażone w stopnie złazowe wraz z wykopami, umocnieniem wykopów, wywozem i utylizacją nadmiaru urobku, zasypką, wykonaniem podłoży betonowych i opasek betonowych wokół włazów.</t>
  </si>
  <si>
    <t>Studzienki inspekcyjne z tworzywa sztucznego z rur karbowanych o średnicy DN 425 mm, zaopatrzone w teleskopowy adapter i pierścienie odciążające, z włazem kl.DN400  wraz z wykopami, umocnieniem wykopów, wywozem i utylizacja nadmiaru urobku, zasypkami, wykonaniem podłoży z kruszywa.</t>
  </si>
  <si>
    <t>Rozbiórka chodników i wjazdów z kostki brukowej 10x20x6(8) cm z przesortowaniem materiału i złożeniu na poboczu</t>
  </si>
  <si>
    <t>Wykonanie warstwy odsączającej z piasku 0-2mm gr. 20cm.</t>
  </si>
  <si>
    <t>Nawierzchnia z mieszanek mineralno-bitumicznych grysowych - warstwa ścieralna asfaltowa - grubość po zagęszcz. 4 cm</t>
  </si>
  <si>
    <t>Budowa kanału sanitarnego z rur PVC 160 SN8 kielichowych na podsypce z kruszywa gr.15 cm wraz z robotami ziemnymi (w tym wykopy, umocnienia, wywóz i utylizacja nadmiaru urobku, obsypki, zasypki, zabezpieczenia kabli i rurociagów kolidujacych z budową kanału), z wykonaniem włączenia do kanału, montażem redukcji PVC 200/160, wkładek "in situ" oraz zaślepieniem końcówek zaślepkami PVC 160</t>
  </si>
  <si>
    <t>Montaż pompownia ścieków  wraz z zagospodarowaniem terenu</t>
  </si>
  <si>
    <t>Nawierzchnia z mieszanek mineralno-bitumicznych grysowych - warstwa wiążąca asfaltowa - grubość po zagęszczeniu 6 cm</t>
  </si>
  <si>
    <t>Montaż pomowni ścieków przydomowych</t>
  </si>
  <si>
    <t>Tarnów Grodkowski , dnia 29.08.2019r.</t>
  </si>
  <si>
    <t>Opracował:</t>
  </si>
  <si>
    <t>wartość netto[PLN]</t>
  </si>
  <si>
    <t>cena za jm [PLN]</t>
  </si>
  <si>
    <t>Rozbiórka nawierzchni drogowych bitumicznych gr.ok.10 cm wraz z załadunkiem i wywozem gruzu oraz kosztem utylizacji</t>
  </si>
  <si>
    <t>I. Rozbiórka nawierzchni drogowych (CPV: 45100000-8)</t>
  </si>
  <si>
    <t>II. Kanlizacja sanitarna grawitacyjna (CPV: 45231300-8)</t>
  </si>
  <si>
    <t>IV. Pompownie  ścieków (CPV: 45232423-3, 45233140-2)</t>
  </si>
  <si>
    <t>V. Odtworzenie nawierzchni drogowych (CPV: 45233140-2)</t>
  </si>
  <si>
    <t>III. Kanalizacja sanitarna tłoczna (CPV: 45231300-8)</t>
  </si>
  <si>
    <t xml:space="preserve">Razem </t>
  </si>
  <si>
    <t>Wykonanie nawierzvhni z kostki brukowej betonowej gr. 8cm na posypce cementowej- kostka z odzysku</t>
  </si>
  <si>
    <t>Budowa kanału sanitarnego z rur PVC 160 SN8 kielichowych na podsypce z kruszywa gr.15 cm wraz z robotami ziemnymi (w tym wykopy, umocnienia,odwodnienie wykopów, wywóz i utylizacja nadmiaru urobku, obsypki, zasypki, zabezpieczenia kabli i rurociagów kolidujacych z budową kanału), z wykonaniem włączenia do kanału, montażem redukcji PVC 200/160, wkładek "in situ" oraz zaślepieniem końcówek zaślepkami PVC 160</t>
  </si>
  <si>
    <t>Studnie betonowe z kręgów DN 1000 z betonu C30/37 wodoszczelnego (W8), mało nasiąkliwego(nw&lt;4%) mrozoodpornego (F-50), łączonych na uszczelki gumowe, z dennicą z fabrycznie wyrobiona kinetą i przejściami szczelnymi ; studnie zwieńczone stożkiem betonowym DN 1000/300 z osadzonym włazem kl.D400 dwu- lub czterootworowym z wypełnieniem betonowym, wyposażone w stopnie złazowe wraz z wykopami, umocnieniem i odwodnieniem wykopów, wywozem i utylizacją nadmiaru urobku, zasypką, wykonaniem podłoży betonowych i opasek betonowych wokół włazów.</t>
  </si>
  <si>
    <t>Studzienki inspekcyjne z tworzywa sztucznego z rur karbowanych o średnicy DN 425 mm, zaopatrzone w teleskopowy adapter i pierścienie odciążające, z włazem kl.DN400  wraz z wykopami, umocnieniem i odwodnieniem wykopów, wywozem i utylizacja nadmiaru urobku, zasypkami, wykonaniem podłoży z kruszywa.</t>
  </si>
  <si>
    <t>Montaż  rurociągu PE 90 z wykonaniem połączeń, montażem kształtek wraz z robotami ziemnymi (w tym wykopy, podsypka, zasypka, wywóz nadmiaru gruntu na składowisko wykonawcy i utylizacja, umocnienie i odwodnienie wykopów, montaż i demontaż podwieszeń dla zabezpieczenia kabli i rur) oraz próbą szczelności, płukaniem  oraz oznakowaniem  przewodu tłocznego taśmą lokacyjną z wkładką metalową</t>
  </si>
  <si>
    <t>Montaż  rurociągu PE 50 z wykonaniem połączeń, montażem kształtek wraz z robotami ziemnymi (w tym wykopy, podsypka, zasypka, wywóz nadmiaru gruntu na składowisko wykonawcy i utylizacja, umocnienie i odwodnienie wykopów, montaż i demontaż podwieszeń dla zabezpieczenia kabli i rur) oraz próbą szczelności, płukaniem  oraz oznakowaniem  przewodu tłocznego taśmą lokacyjną z wkładką metalową</t>
  </si>
  <si>
    <t>Budowa kanału sanitarnego z rur PVC 200  SN8 kielichowych na podsypce z kruszywa gr.15 cm wraz z robotami ziemnymi (w tym wykopy, umocnienia, odwodnienie wykopów , wywóz i utylizacja nadmiaru urobku, obsypki, zasypki, zabezpieczenia kabli i rurociagów kolidujacych z budową kanału), z wykonaniem włączenia do istniejącej studni i montażem trójników redukcyjnych PVC 200/160 oraz wykonaniem prób szczelności</t>
  </si>
  <si>
    <t xml:space="preserve">Montaż studzienek rozprężnych </t>
  </si>
  <si>
    <t>zadania pn." Budowa kanalizacji sanitarnej w Kopicach  - część  II "</t>
  </si>
  <si>
    <t>Wykonanie nawierzchni betonowej gr. 10cm</t>
  </si>
  <si>
    <r>
      <t xml:space="preserve">Wykonanie przewiertów rurą stalową </t>
    </r>
    <r>
      <rPr>
        <sz val="9"/>
        <color theme="1"/>
        <rFont val="Dutch801 Rm BT"/>
        <family val="1"/>
      </rPr>
      <t>ø</t>
    </r>
    <r>
      <rPr>
        <sz val="9"/>
        <color theme="1"/>
        <rFont val="Calibri"/>
        <family val="2"/>
        <charset val="238"/>
      </rPr>
      <t>406x8mm</t>
    </r>
  </si>
  <si>
    <t>Podstawa wyceny</t>
  </si>
  <si>
    <t>Bistyp</t>
  </si>
  <si>
    <t>Kalkulacja indewidualna</t>
  </si>
  <si>
    <t>Umowa</t>
  </si>
  <si>
    <t>Wykonanie nawierzchni drogowej z tłucznia kamiennego 0/31,5 o gr. 15cm po zagęszczeniu - warstwa górna</t>
  </si>
  <si>
    <r>
      <rPr>
        <b/>
        <sz val="9"/>
        <color theme="1"/>
        <rFont val="Calibri"/>
        <family val="2"/>
        <charset val="238"/>
        <scheme val="minor"/>
      </rPr>
      <t>Umowa</t>
    </r>
    <r>
      <rPr>
        <sz val="9"/>
        <color theme="1"/>
        <rFont val="Calibri"/>
        <family val="2"/>
        <charset val="238"/>
        <scheme val="minor"/>
      </rPr>
      <t xml:space="preserve"> - umowa zawarta pomiędzy Gminy Grodków a Wykonawcą zadania pn. "Budowa kanalizacji sanitarnej grawitacyjnej i tłocznej w Gminie Grodków :etap II - Kopice i Kopice Leśnica - część I</t>
    </r>
  </si>
  <si>
    <r>
      <rPr>
        <b/>
        <sz val="9"/>
        <color theme="1"/>
        <rFont val="Calibri"/>
        <family val="2"/>
        <charset val="238"/>
        <scheme val="minor"/>
      </rPr>
      <t>Bistyp</t>
    </r>
    <r>
      <rPr>
        <sz val="9"/>
        <color theme="1"/>
        <rFont val="Calibri"/>
        <family val="2"/>
        <charset val="238"/>
        <scheme val="minor"/>
      </rPr>
      <t xml:space="preserve"> - Internetowa Baza Cenowa Robót i Materiałów,  poziom cen III kw 2019r.</t>
    </r>
  </si>
  <si>
    <t>PLANOWANE KOSZTY ROBÓT BUDOWLANYCH</t>
  </si>
  <si>
    <t>wartość brutto[PLN]</t>
  </si>
  <si>
    <t>SZACUNKOWE  ZESTAWIENIE KOSZTÓW</t>
  </si>
  <si>
    <t>Razem I:</t>
  </si>
  <si>
    <t>Razem II:</t>
  </si>
  <si>
    <t>Razem III:</t>
  </si>
  <si>
    <t>Razem IV:</t>
  </si>
  <si>
    <t>Razem V:</t>
  </si>
  <si>
    <t>Ogółem :</t>
  </si>
  <si>
    <t>Rozbiórka nawierzchni drogowych bitumicznych gr.do 4 cm wraz z załadunkiem i wywozem gruzu oraz kosztem utylizacji</t>
  </si>
  <si>
    <t>Frezowanie nawierzchni asfaltowych  gr.do 6 cm wraz z załadunkiem i wywozem gruzu oraz kosztem utylizacji</t>
  </si>
  <si>
    <t>Tarnów Grodkowski , dnia 17.02.2020r.</t>
  </si>
  <si>
    <t>I. Wymagania ogólne zgodnie z WW-00</t>
  </si>
  <si>
    <t>Razem I</t>
  </si>
  <si>
    <t>Razem II</t>
  </si>
  <si>
    <t>Razem III</t>
  </si>
  <si>
    <t>PRZEDMIAR  ROBÓT</t>
  </si>
  <si>
    <t>zadania pn." Budowa sieci wodociągowej i kanalizacji sanitarnej  w Tarnowie Grodkowskim II etap "</t>
  </si>
  <si>
    <t>Wykonanie nawierzchni drogowej  z tłucznia kamiennego  z materiału  zdeponowanego.</t>
  </si>
  <si>
    <t>Rozbiórka nawierzchni z tłucznia  średnia gr 15 cm , transport i zdeponowanie tłucznia w odległości do 1km.</t>
  </si>
  <si>
    <t>II. Sieć wodociagowa (CPV: 45231300-8)</t>
  </si>
  <si>
    <r>
      <rPr>
        <sz val="9"/>
        <color rgb="FF000000"/>
        <rFont val="Calibri"/>
        <family val="2"/>
        <charset val="238"/>
      </rPr>
      <t>Montaż rurociągów PEHD90mm SDR11 PE 100 RC PN16  z  wykonaniem połączeń, montażem kształtek 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
dezynfekcją oraz oznakowaniem wodociągu taśmą lokacyjną z wkładką metalową</t>
    </r>
    <r>
      <rPr>
        <sz val="11"/>
        <color rgb="FF000000"/>
        <rFont val="Calibri"/>
        <family val="2"/>
        <charset val="238"/>
      </rPr>
      <t xml:space="preserve">
</t>
    </r>
  </si>
  <si>
    <r>
      <rPr>
        <sz val="9"/>
        <color rgb="FF000000"/>
        <rFont val="Calibri"/>
        <family val="2"/>
        <charset val="238"/>
      </rPr>
      <t>Montaż rurociągów PEHD110mm SDR11 PE 100 RC PN16  z  wykonaniem połączeń, montażem kształtek 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
dezynfekcją oraz oznakowaniem wodociągu taśmą lokacyjną z wkładką metalową</t>
    </r>
    <r>
      <rPr>
        <sz val="11"/>
        <color rgb="FF000000"/>
        <rFont val="Calibri"/>
        <family val="2"/>
        <charset val="238"/>
      </rPr>
      <t xml:space="preserve">
</t>
    </r>
  </si>
  <si>
    <t>III. Kanlizacja sanitarna grawitacyjna (CPV: 45231300-8)</t>
  </si>
  <si>
    <t>IV. Odtworzenie nawierzchni drogowych (CPV: 45233140-2)</t>
  </si>
  <si>
    <t>Ogółem I-IV</t>
  </si>
  <si>
    <t>Razem IV</t>
  </si>
  <si>
    <t>Montaż hydrantu nadziemnego DN80  z zasuwą kołnierzową DN80 miękkouszczelnionej, fig. 002 prod. HAWLE  z  obudową teleskopową , skrzynką uliczną , krążkiem żelbetowym pod skrzynkę , montażem tulei kołnierzowych PE 90/80 z luźnymi kołnierzami , kolanem żeliwnym stopowym DN 80, prostką  dwukołnierzową DN80 , L=1,0m   wraz z wykonaniem betonowego bloku podporowego   oraz oznakowanie armatury tabliczka na słupku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</si>
</sst>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_-* #,##0\ _z_ł_-;\-* #,##0\ _z_ł_-;_-* &quot;-&quot;??\ _z_ł_-;_-@_-"/>
    <numFmt numFmtId="165" formatCode="[$-415]General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Dutch801 Rm BT"/>
      <family val="1"/>
    </font>
    <font>
      <sz val="9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1" fillId="0" borderId="0"/>
  </cellStyleXfs>
  <cellXfs count="86">
    <xf numFmtId="0" fontId="0" fillId="0" borderId="0" xfId="0"/>
    <xf numFmtId="43" fontId="0" fillId="0" borderId="0" xfId="0" applyNumberFormat="1"/>
    <xf numFmtId="164" fontId="0" fillId="0" borderId="0" xfId="0" applyNumberForma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3" fontId="4" fillId="0" borderId="1" xfId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wrapText="1"/>
    </xf>
    <xf numFmtId="43" fontId="3" fillId="0" borderId="1" xfId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top"/>
    </xf>
    <xf numFmtId="4" fontId="6" fillId="0" borderId="1" xfId="1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3" fontId="8" fillId="0" borderId="1" xfId="1" applyFont="1" applyBorder="1" applyAlignment="1">
      <alignment horizontal="center" vertical="top"/>
    </xf>
    <xf numFmtId="1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top"/>
    </xf>
    <xf numFmtId="1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" fontId="8" fillId="0" borderId="3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Border="1" applyAlignment="1">
      <alignment horizontal="center"/>
    </xf>
    <xf numFmtId="4" fontId="6" fillId="0" borderId="3" xfId="1" applyNumberFormat="1" applyFont="1" applyBorder="1" applyAlignment="1">
      <alignment horizontal="center" vertical="top"/>
    </xf>
    <xf numFmtId="4" fontId="8" fillId="0" borderId="1" xfId="1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65" fontId="11" fillId="0" borderId="5" xfId="2" applyBorder="1" applyAlignment="1">
      <alignment horizontal="left" vertical="center" wrapText="1"/>
    </xf>
    <xf numFmtId="165" fontId="12" fillId="0" borderId="5" xfId="2" applyFont="1" applyBorder="1" applyAlignment="1">
      <alignment vertical="center" wrapText="1"/>
    </xf>
    <xf numFmtId="0" fontId="0" fillId="0" borderId="6" xfId="0" applyBorder="1"/>
    <xf numFmtId="0" fontId="3" fillId="0" borderId="9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43" fontId="3" fillId="0" borderId="9" xfId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43" fontId="3" fillId="0" borderId="0" xfId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1" fontId="8" fillId="0" borderId="2" xfId="0" applyNumberFormat="1" applyFont="1" applyBorder="1" applyAlignment="1">
      <alignment horizontal="right" vertical="top"/>
    </xf>
    <xf numFmtId="1" fontId="6" fillId="0" borderId="3" xfId="0" applyNumberFormat="1" applyFont="1" applyBorder="1" applyAlignment="1">
      <alignment horizontal="right" vertical="top"/>
    </xf>
    <xf numFmtId="1" fontId="6" fillId="0" borderId="4" xfId="0" applyNumberFormat="1" applyFont="1" applyBorder="1" applyAlignment="1">
      <alignment horizontal="right" vertical="top"/>
    </xf>
    <xf numFmtId="1" fontId="8" fillId="0" borderId="2" xfId="0" applyNumberFormat="1" applyFont="1" applyBorder="1" applyAlignment="1">
      <alignment horizontal="right" vertical="center"/>
    </xf>
    <xf numFmtId="1" fontId="6" fillId="0" borderId="3" xfId="0" applyNumberFormat="1" applyFont="1" applyBorder="1" applyAlignment="1">
      <alignment horizontal="right" vertical="center"/>
    </xf>
    <xf numFmtId="1" fontId="6" fillId="0" borderId="4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/>
    </xf>
    <xf numFmtId="0" fontId="8" fillId="0" borderId="4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</cellXfs>
  <cellStyles count="3">
    <cellStyle name="Dziesiętny" xfId="1" builtinId="3"/>
    <cellStyle name="Excel Built-in Normal" xfId="2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7"/>
  <sheetViews>
    <sheetView tabSelected="1" topLeftCell="A8" zoomScale="120" zoomScaleNormal="120" workbookViewId="0">
      <selection activeCell="C10" sqref="C10"/>
    </sheetView>
  </sheetViews>
  <sheetFormatPr defaultRowHeight="15"/>
  <cols>
    <col min="1" max="1" width="6.28515625" customWidth="1"/>
    <col min="2" max="2" width="33.7109375" customWidth="1"/>
    <col min="4" max="4" width="10.140625" customWidth="1"/>
    <col min="5" max="5" width="11.42578125" customWidth="1"/>
    <col min="6" max="6" width="14.85546875" customWidth="1"/>
    <col min="9" max="9" width="17.85546875" customWidth="1"/>
  </cols>
  <sheetData>
    <row r="2" spans="1:6" ht="23.25" customHeight="1">
      <c r="B2" s="55" t="s">
        <v>67</v>
      </c>
      <c r="C2" s="55"/>
      <c r="D2" s="55"/>
      <c r="E2" s="55"/>
      <c r="F2" s="55"/>
    </row>
    <row r="3" spans="1:6" ht="39.75" customHeight="1">
      <c r="B3" s="56" t="s">
        <v>68</v>
      </c>
      <c r="C3" s="56"/>
      <c r="D3" s="56"/>
      <c r="E3" s="56"/>
      <c r="F3" s="56"/>
    </row>
    <row r="5" spans="1:6" ht="24" customHeigh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25</v>
      </c>
      <c r="F5" s="10" t="s">
        <v>24</v>
      </c>
    </row>
    <row r="6" spans="1:6">
      <c r="A6" s="57" t="s">
        <v>27</v>
      </c>
      <c r="B6" s="58"/>
      <c r="C6" s="58"/>
      <c r="D6" s="58"/>
      <c r="E6" s="58"/>
      <c r="F6" s="59"/>
    </row>
    <row r="7" spans="1:6" ht="45" customHeight="1">
      <c r="A7" s="3">
        <v>1</v>
      </c>
      <c r="B7" s="4" t="s">
        <v>70</v>
      </c>
      <c r="C7" s="3" t="s">
        <v>5</v>
      </c>
      <c r="D7" s="39">
        <v>420</v>
      </c>
      <c r="E7" s="3">
        <v>0</v>
      </c>
      <c r="F7" s="5">
        <f>D7*E7</f>
        <v>0</v>
      </c>
    </row>
    <row r="8" spans="1:6" ht="19.5" customHeight="1">
      <c r="A8" s="50" t="s">
        <v>64</v>
      </c>
      <c r="B8" s="51"/>
      <c r="C8" s="51"/>
      <c r="D8" s="51"/>
      <c r="E8" s="3"/>
      <c r="F8" s="11">
        <f>SUM(F7:F7)</f>
        <v>0</v>
      </c>
    </row>
    <row r="9" spans="1:6" ht="21.75" customHeight="1">
      <c r="A9" s="60" t="s">
        <v>71</v>
      </c>
      <c r="B9" s="61"/>
      <c r="C9" s="61"/>
      <c r="D9" s="61"/>
      <c r="E9" s="61"/>
      <c r="F9" s="62"/>
    </row>
    <row r="10" spans="1:6" ht="150.75" customHeight="1">
      <c r="A10" s="3">
        <v>2</v>
      </c>
      <c r="B10" s="41" t="s">
        <v>72</v>
      </c>
      <c r="C10" s="3" t="s">
        <v>4</v>
      </c>
      <c r="D10" s="39">
        <v>8</v>
      </c>
      <c r="E10" s="3">
        <v>0</v>
      </c>
      <c r="F10" s="5">
        <f>D10*E10</f>
        <v>0</v>
      </c>
    </row>
    <row r="11" spans="1:6" ht="156.75" customHeight="1">
      <c r="A11" s="3">
        <f t="shared" ref="A11:A12" si="0">A10+1</f>
        <v>3</v>
      </c>
      <c r="B11" s="41" t="s">
        <v>73</v>
      </c>
      <c r="C11" s="3" t="s">
        <v>4</v>
      </c>
      <c r="D11" s="39">
        <v>443</v>
      </c>
      <c r="E11" s="3">
        <v>0</v>
      </c>
      <c r="F11" s="5">
        <f t="shared" ref="F11:F23" si="1">D11*E11</f>
        <v>0</v>
      </c>
    </row>
    <row r="12" spans="1:6" ht="123" customHeight="1">
      <c r="A12" s="3">
        <f t="shared" si="0"/>
        <v>4</v>
      </c>
      <c r="B12" s="42" t="s">
        <v>78</v>
      </c>
      <c r="C12" s="3" t="s">
        <v>6</v>
      </c>
      <c r="D12" s="39">
        <v>3</v>
      </c>
      <c r="E12" s="3">
        <v>0</v>
      </c>
      <c r="F12" s="5">
        <f t="shared" si="1"/>
        <v>0</v>
      </c>
    </row>
    <row r="13" spans="1:6">
      <c r="A13" s="50" t="s">
        <v>65</v>
      </c>
      <c r="B13" s="51"/>
      <c r="C13" s="51"/>
      <c r="D13" s="51"/>
      <c r="E13" s="3"/>
      <c r="F13" s="11">
        <f>SUM(F10:F12)</f>
        <v>0</v>
      </c>
    </row>
    <row r="14" spans="1:6" ht="83.25" customHeight="1">
      <c r="A14" s="44"/>
      <c r="B14" s="45"/>
      <c r="C14" s="45"/>
      <c r="D14" s="45"/>
      <c r="E14" s="45"/>
      <c r="F14" s="46"/>
    </row>
    <row r="15" spans="1:6" ht="17.25" customHeight="1">
      <c r="A15" s="47"/>
      <c r="B15" s="48"/>
      <c r="C15" s="48"/>
      <c r="D15" s="48"/>
      <c r="E15" s="48"/>
      <c r="F15" s="49"/>
    </row>
    <row r="16" spans="1:6">
      <c r="A16" s="52" t="s">
        <v>74</v>
      </c>
      <c r="B16" s="53"/>
      <c r="C16" s="53"/>
      <c r="D16" s="53"/>
      <c r="E16" s="53"/>
      <c r="F16" s="54"/>
    </row>
    <row r="17" spans="1:9" ht="140.25">
      <c r="A17" s="40">
        <v>5</v>
      </c>
      <c r="B17" s="6" t="s">
        <v>12</v>
      </c>
      <c r="C17" s="40" t="s">
        <v>4</v>
      </c>
      <c r="D17" s="39">
        <v>387</v>
      </c>
      <c r="E17" s="40">
        <v>0</v>
      </c>
      <c r="F17" s="5">
        <f t="shared" ref="F17:F20" si="2">D17*E17</f>
        <v>0</v>
      </c>
    </row>
    <row r="18" spans="1:9" ht="140.25">
      <c r="A18" s="40">
        <f t="shared" ref="A18:A20" si="3">A17+1</f>
        <v>6</v>
      </c>
      <c r="B18" s="7" t="s">
        <v>18</v>
      </c>
      <c r="C18" s="40" t="s">
        <v>4</v>
      </c>
      <c r="D18" s="39">
        <v>10.5</v>
      </c>
      <c r="E18" s="40">
        <v>0</v>
      </c>
      <c r="F18" s="5">
        <f t="shared" si="2"/>
        <v>0</v>
      </c>
    </row>
    <row r="19" spans="1:9" ht="204">
      <c r="A19" s="40">
        <f t="shared" si="3"/>
        <v>7</v>
      </c>
      <c r="B19" s="7" t="s">
        <v>13</v>
      </c>
      <c r="C19" s="40" t="s">
        <v>6</v>
      </c>
      <c r="D19" s="39">
        <v>8</v>
      </c>
      <c r="E19" s="40">
        <v>0</v>
      </c>
      <c r="F19" s="5">
        <f t="shared" si="2"/>
        <v>0</v>
      </c>
    </row>
    <row r="20" spans="1:9" ht="102">
      <c r="A20" s="40">
        <f t="shared" si="3"/>
        <v>8</v>
      </c>
      <c r="B20" s="7" t="s">
        <v>14</v>
      </c>
      <c r="C20" s="40" t="s">
        <v>6</v>
      </c>
      <c r="D20" s="39">
        <v>3</v>
      </c>
      <c r="E20" s="40">
        <v>0</v>
      </c>
      <c r="F20" s="5">
        <f t="shared" si="2"/>
        <v>0</v>
      </c>
    </row>
    <row r="21" spans="1:9">
      <c r="A21" s="50" t="s">
        <v>66</v>
      </c>
      <c r="B21" s="51"/>
      <c r="C21" s="51"/>
      <c r="D21" s="51"/>
      <c r="E21" s="40"/>
      <c r="F21" s="11">
        <f>SUM(F17:F20)</f>
        <v>0</v>
      </c>
    </row>
    <row r="22" spans="1:9" ht="19.5" customHeight="1">
      <c r="A22" s="52" t="s">
        <v>75</v>
      </c>
      <c r="B22" s="53"/>
      <c r="C22" s="53"/>
      <c r="D22" s="53"/>
      <c r="E22" s="53"/>
      <c r="F22" s="54"/>
      <c r="G22" s="43"/>
    </row>
    <row r="23" spans="1:9" ht="38.25">
      <c r="A23" s="3">
        <v>9</v>
      </c>
      <c r="B23" s="4" t="s">
        <v>69</v>
      </c>
      <c r="C23" s="3" t="s">
        <v>5</v>
      </c>
      <c r="D23" s="39">
        <v>420</v>
      </c>
      <c r="E23" s="3">
        <v>0</v>
      </c>
      <c r="F23" s="5">
        <f t="shared" si="1"/>
        <v>0</v>
      </c>
    </row>
    <row r="24" spans="1:9">
      <c r="A24" s="50" t="s">
        <v>77</v>
      </c>
      <c r="B24" s="51"/>
      <c r="C24" s="51"/>
      <c r="D24" s="51"/>
      <c r="E24" s="3"/>
      <c r="F24" s="11">
        <f>SUM(F23:F23)</f>
        <v>0</v>
      </c>
      <c r="I24" s="2"/>
    </row>
    <row r="25" spans="1:9">
      <c r="A25" s="50" t="s">
        <v>76</v>
      </c>
      <c r="B25" s="51"/>
      <c r="C25" s="51"/>
      <c r="D25" s="51"/>
      <c r="E25" s="3"/>
      <c r="F25" s="11">
        <f>F24+F21+F13+F8</f>
        <v>0</v>
      </c>
    </row>
    <row r="26" spans="1:9">
      <c r="A26" s="8"/>
      <c r="B26" s="8"/>
      <c r="C26" s="8"/>
      <c r="D26" s="8"/>
      <c r="E26" s="8"/>
      <c r="F26" s="8"/>
    </row>
    <row r="27" spans="1:9">
      <c r="F27" s="1"/>
    </row>
  </sheetData>
  <mergeCells count="11">
    <mergeCell ref="A24:D24"/>
    <mergeCell ref="A25:D25"/>
    <mergeCell ref="A16:F16"/>
    <mergeCell ref="A22:F22"/>
    <mergeCell ref="B2:F2"/>
    <mergeCell ref="B3:F3"/>
    <mergeCell ref="A6:F6"/>
    <mergeCell ref="A9:F9"/>
    <mergeCell ref="A8:D8"/>
    <mergeCell ref="A13:D13"/>
    <mergeCell ref="A21:D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43"/>
  <sheetViews>
    <sheetView zoomScale="140" zoomScaleNormal="140" workbookViewId="0">
      <selection activeCell="F10" sqref="F10"/>
    </sheetView>
  </sheetViews>
  <sheetFormatPr defaultRowHeight="15"/>
  <cols>
    <col min="1" max="1" width="1.28515625" customWidth="1"/>
    <col min="2" max="2" width="5.5703125" customWidth="1"/>
    <col min="3" max="3" width="15.42578125" customWidth="1"/>
    <col min="4" max="4" width="51" customWidth="1"/>
    <col min="5" max="5" width="8.7109375" customWidth="1"/>
    <col min="6" max="6" width="9.85546875" customWidth="1"/>
    <col min="7" max="7" width="9" customWidth="1"/>
    <col min="8" max="9" width="14.28515625" customWidth="1"/>
  </cols>
  <sheetData>
    <row r="1" spans="2:9" ht="18.75">
      <c r="C1" s="55" t="s">
        <v>51</v>
      </c>
      <c r="D1" s="55"/>
      <c r="E1" s="55"/>
      <c r="F1" s="55"/>
      <c r="G1" s="55"/>
      <c r="H1" s="55"/>
      <c r="I1" s="27"/>
    </row>
    <row r="2" spans="2:9">
      <c r="C2" s="73" t="s">
        <v>41</v>
      </c>
      <c r="D2" s="73"/>
      <c r="E2" s="73"/>
      <c r="F2" s="73"/>
      <c r="G2" s="73"/>
      <c r="H2" s="73"/>
      <c r="I2" s="28"/>
    </row>
    <row r="4" spans="2:9" ht="25.5">
      <c r="B4" s="12" t="s">
        <v>0</v>
      </c>
      <c r="C4" s="12" t="s">
        <v>44</v>
      </c>
      <c r="D4" s="12" t="s">
        <v>1</v>
      </c>
      <c r="E4" s="12" t="s">
        <v>2</v>
      </c>
      <c r="F4" s="12" t="s">
        <v>3</v>
      </c>
      <c r="G4" s="12" t="s">
        <v>25</v>
      </c>
      <c r="H4" s="12" t="s">
        <v>24</v>
      </c>
      <c r="I4" s="12" t="s">
        <v>52</v>
      </c>
    </row>
    <row r="5" spans="2:9">
      <c r="B5" s="63" t="s">
        <v>63</v>
      </c>
      <c r="C5" s="64"/>
      <c r="D5" s="65"/>
      <c r="E5" s="65"/>
      <c r="F5" s="65"/>
      <c r="G5" s="65"/>
      <c r="H5" s="65"/>
      <c r="I5" s="38"/>
    </row>
    <row r="6" spans="2:9" ht="24">
      <c r="B6" s="23">
        <v>1</v>
      </c>
      <c r="C6" s="23" t="s">
        <v>45</v>
      </c>
      <c r="D6" s="14" t="s">
        <v>26</v>
      </c>
      <c r="E6" s="13" t="s">
        <v>5</v>
      </c>
      <c r="F6" s="15"/>
      <c r="G6" s="13">
        <v>16.37</v>
      </c>
      <c r="H6" s="16">
        <f>F6*G6</f>
        <v>0</v>
      </c>
      <c r="I6" s="38"/>
    </row>
    <row r="7" spans="2:9">
      <c r="B7" s="36"/>
      <c r="C7" s="37"/>
      <c r="D7" s="37"/>
      <c r="E7" s="37"/>
      <c r="F7" s="37"/>
      <c r="G7" s="37"/>
      <c r="H7" s="37"/>
      <c r="I7" s="38"/>
    </row>
    <row r="8" spans="2:9">
      <c r="B8" s="36"/>
      <c r="C8" s="37"/>
      <c r="D8" s="37"/>
      <c r="E8" s="37"/>
      <c r="F8" s="37"/>
      <c r="G8" s="37"/>
      <c r="H8" s="37"/>
      <c r="I8" s="38"/>
    </row>
    <row r="9" spans="2:9">
      <c r="B9" s="67" t="s">
        <v>27</v>
      </c>
      <c r="C9" s="68"/>
      <c r="D9" s="68"/>
      <c r="E9" s="68"/>
      <c r="F9" s="68"/>
      <c r="G9" s="68"/>
      <c r="H9" s="68"/>
      <c r="I9" s="33"/>
    </row>
    <row r="10" spans="2:9" ht="24">
      <c r="B10" s="23">
        <v>1</v>
      </c>
      <c r="C10" s="23" t="s">
        <v>45</v>
      </c>
      <c r="D10" s="14" t="s">
        <v>26</v>
      </c>
      <c r="E10" s="13" t="s">
        <v>5</v>
      </c>
      <c r="F10" s="15">
        <f>(0.9+0.5+0.5)*482+(0.9+0.5+0.5)*740+(1.3+0.5+0.5)*880</f>
        <v>4345.8</v>
      </c>
      <c r="G10" s="13">
        <v>16.37</v>
      </c>
      <c r="H10" s="16">
        <f>F10*G10</f>
        <v>71140.746000000014</v>
      </c>
      <c r="I10" s="16">
        <f>H10*1.23</f>
        <v>87503.11758000002</v>
      </c>
    </row>
    <row r="11" spans="2:9">
      <c r="B11" s="25">
        <f>B10+1</f>
        <v>2</v>
      </c>
      <c r="C11" s="23" t="s">
        <v>45</v>
      </c>
      <c r="D11" s="14" t="s">
        <v>8</v>
      </c>
      <c r="E11" s="13" t="s">
        <v>5</v>
      </c>
      <c r="F11" s="15">
        <v>600</v>
      </c>
      <c r="G11" s="13">
        <v>5.45</v>
      </c>
      <c r="H11" s="16">
        <f>F11*G11</f>
        <v>3270</v>
      </c>
      <c r="I11" s="16">
        <f t="shared" ref="I11:I13" si="0">H11*1.23</f>
        <v>4022.1</v>
      </c>
    </row>
    <row r="12" spans="2:9">
      <c r="B12" s="25">
        <f t="shared" ref="B12:B18" si="1">B11+1</f>
        <v>3</v>
      </c>
      <c r="C12" s="23" t="s">
        <v>45</v>
      </c>
      <c r="D12" s="14" t="s">
        <v>9</v>
      </c>
      <c r="E12" s="13" t="s">
        <v>5</v>
      </c>
      <c r="F12" s="15">
        <v>50</v>
      </c>
      <c r="G12" s="13">
        <v>54.49</v>
      </c>
      <c r="H12" s="16">
        <f t="shared" ref="H12:H35" si="2">F12*G12</f>
        <v>2724.5</v>
      </c>
      <c r="I12" s="16">
        <f t="shared" si="0"/>
        <v>3351.1349999999998</v>
      </c>
    </row>
    <row r="13" spans="2:9" ht="34.5" customHeight="1">
      <c r="B13" s="25">
        <f t="shared" si="1"/>
        <v>4</v>
      </c>
      <c r="C13" s="23" t="s">
        <v>45</v>
      </c>
      <c r="D13" s="14" t="s">
        <v>15</v>
      </c>
      <c r="E13" s="13" t="s">
        <v>5</v>
      </c>
      <c r="F13" s="15">
        <f>F35</f>
        <v>200</v>
      </c>
      <c r="G13" s="13">
        <v>7.36</v>
      </c>
      <c r="H13" s="16">
        <f t="shared" si="2"/>
        <v>1472</v>
      </c>
      <c r="I13" s="16">
        <f t="shared" si="0"/>
        <v>1810.56</v>
      </c>
    </row>
    <row r="14" spans="2:9">
      <c r="B14" s="63" t="s">
        <v>28</v>
      </c>
      <c r="C14" s="64"/>
      <c r="D14" s="65"/>
      <c r="E14" s="65"/>
      <c r="F14" s="65"/>
      <c r="G14" s="65"/>
      <c r="H14" s="65"/>
      <c r="I14" s="30"/>
    </row>
    <row r="15" spans="2:9" ht="96.75" customHeight="1">
      <c r="B15" s="24">
        <f>B13+1</f>
        <v>5</v>
      </c>
      <c r="C15" s="23" t="s">
        <v>45</v>
      </c>
      <c r="D15" s="17" t="s">
        <v>39</v>
      </c>
      <c r="E15" s="13" t="s">
        <v>4</v>
      </c>
      <c r="F15" s="15">
        <v>2886</v>
      </c>
      <c r="G15" s="13">
        <v>630</v>
      </c>
      <c r="H15" s="16">
        <f t="shared" si="2"/>
        <v>1818180</v>
      </c>
      <c r="I15" s="16">
        <f t="shared" ref="I15:I19" si="3">H15*1.23</f>
        <v>2236361.4</v>
      </c>
    </row>
    <row r="16" spans="2:9" ht="98.25" customHeight="1">
      <c r="B16" s="24">
        <f t="shared" si="1"/>
        <v>6</v>
      </c>
      <c r="C16" s="23" t="s">
        <v>45</v>
      </c>
      <c r="D16" s="14" t="s">
        <v>34</v>
      </c>
      <c r="E16" s="13" t="s">
        <v>4</v>
      </c>
      <c r="F16" s="15">
        <v>751</v>
      </c>
      <c r="G16" s="13">
        <v>381.44</v>
      </c>
      <c r="H16" s="16">
        <f t="shared" si="2"/>
        <v>286461.44</v>
      </c>
      <c r="I16" s="16">
        <f t="shared" si="3"/>
        <v>352347.57120000001</v>
      </c>
    </row>
    <row r="17" spans="2:9" ht="140.25" customHeight="1">
      <c r="B17" s="24">
        <f t="shared" si="1"/>
        <v>7</v>
      </c>
      <c r="C17" s="23" t="s">
        <v>45</v>
      </c>
      <c r="D17" s="14" t="s">
        <v>35</v>
      </c>
      <c r="E17" s="13" t="s">
        <v>6</v>
      </c>
      <c r="F17" s="15">
        <v>64</v>
      </c>
      <c r="G17" s="13">
        <v>3815.1</v>
      </c>
      <c r="H17" s="16">
        <f t="shared" si="2"/>
        <v>244166.39999999999</v>
      </c>
      <c r="I17" s="16">
        <f t="shared" si="3"/>
        <v>300324.67199999996</v>
      </c>
    </row>
    <row r="18" spans="2:9" ht="72" customHeight="1">
      <c r="B18" s="24">
        <f t="shared" si="1"/>
        <v>8</v>
      </c>
      <c r="C18" s="23" t="s">
        <v>45</v>
      </c>
      <c r="D18" s="14" t="s">
        <v>36</v>
      </c>
      <c r="E18" s="13" t="s">
        <v>6</v>
      </c>
      <c r="F18" s="15">
        <v>29</v>
      </c>
      <c r="G18" s="13">
        <v>2288.96</v>
      </c>
      <c r="H18" s="16">
        <f t="shared" si="2"/>
        <v>66379.839999999997</v>
      </c>
      <c r="I18" s="16">
        <f t="shared" si="3"/>
        <v>81647.203199999989</v>
      </c>
    </row>
    <row r="19" spans="2:9">
      <c r="B19" s="24">
        <v>9</v>
      </c>
      <c r="C19" s="24"/>
      <c r="D19" s="14" t="s">
        <v>43</v>
      </c>
      <c r="E19" s="13" t="s">
        <v>4</v>
      </c>
      <c r="F19" s="15">
        <v>40</v>
      </c>
      <c r="G19" s="13">
        <v>1032</v>
      </c>
      <c r="H19" s="16">
        <f t="shared" si="2"/>
        <v>41280</v>
      </c>
      <c r="I19" s="16">
        <f t="shared" si="3"/>
        <v>50774.400000000001</v>
      </c>
    </row>
    <row r="20" spans="2:9">
      <c r="B20" s="63" t="s">
        <v>31</v>
      </c>
      <c r="C20" s="64"/>
      <c r="D20" s="64"/>
      <c r="E20" s="64"/>
      <c r="F20" s="64"/>
      <c r="G20" s="64"/>
      <c r="H20" s="64"/>
      <c r="I20" s="29"/>
    </row>
    <row r="21" spans="2:9" ht="105.75" customHeight="1">
      <c r="B21" s="24">
        <f>B19+1</f>
        <v>10</v>
      </c>
      <c r="C21" s="23" t="s">
        <v>45</v>
      </c>
      <c r="D21" s="14" t="s">
        <v>37</v>
      </c>
      <c r="E21" s="13" t="s">
        <v>4</v>
      </c>
      <c r="F21" s="15">
        <v>989</v>
      </c>
      <c r="G21" s="13">
        <v>325.5</v>
      </c>
      <c r="H21" s="16">
        <f>F21*G21</f>
        <v>321919.5</v>
      </c>
      <c r="I21" s="16">
        <f t="shared" ref="I21:I23" si="4">H21*1.23</f>
        <v>395960.98499999999</v>
      </c>
    </row>
    <row r="22" spans="2:9" ht="96.75" customHeight="1">
      <c r="B22" s="24">
        <f>B21+1</f>
        <v>11</v>
      </c>
      <c r="C22" s="23" t="s">
        <v>45</v>
      </c>
      <c r="D22" s="14" t="s">
        <v>38</v>
      </c>
      <c r="E22" s="13" t="s">
        <v>4</v>
      </c>
      <c r="F22" s="15">
        <v>433</v>
      </c>
      <c r="G22" s="13">
        <v>239.15</v>
      </c>
      <c r="H22" s="16">
        <f>F22*G22</f>
        <v>103551.95</v>
      </c>
      <c r="I22" s="16">
        <f t="shared" si="4"/>
        <v>127368.8985</v>
      </c>
    </row>
    <row r="23" spans="2:9">
      <c r="B23" s="24">
        <f>B22+1</f>
        <v>12</v>
      </c>
      <c r="C23" s="24" t="s">
        <v>47</v>
      </c>
      <c r="D23" s="14" t="s">
        <v>40</v>
      </c>
      <c r="E23" s="13" t="s">
        <v>7</v>
      </c>
      <c r="F23" s="15">
        <v>2</v>
      </c>
      <c r="G23" s="13">
        <v>3441.32</v>
      </c>
      <c r="H23" s="16">
        <f>F23*G23</f>
        <v>6882.64</v>
      </c>
      <c r="I23" s="16">
        <f t="shared" si="4"/>
        <v>8465.6471999999994</v>
      </c>
    </row>
    <row r="24" spans="2:9">
      <c r="B24" s="63" t="s">
        <v>29</v>
      </c>
      <c r="C24" s="64"/>
      <c r="D24" s="64"/>
      <c r="E24" s="64"/>
      <c r="F24" s="64"/>
      <c r="G24" s="64"/>
      <c r="H24" s="64"/>
      <c r="I24" s="29"/>
    </row>
    <row r="25" spans="2:9" ht="24">
      <c r="B25" s="24">
        <f>B23+1</f>
        <v>13</v>
      </c>
      <c r="C25" s="24" t="s">
        <v>47</v>
      </c>
      <c r="D25" s="14" t="s">
        <v>19</v>
      </c>
      <c r="E25" s="13" t="s">
        <v>7</v>
      </c>
      <c r="F25" s="15">
        <v>2</v>
      </c>
      <c r="G25" s="13">
        <v>191122.17</v>
      </c>
      <c r="H25" s="16">
        <f>F25*G25</f>
        <v>382244.34</v>
      </c>
      <c r="I25" s="16">
        <f t="shared" ref="I25:I35" si="5">H25*1.23</f>
        <v>470160.53820000001</v>
      </c>
    </row>
    <row r="26" spans="2:9" ht="24">
      <c r="B26" s="24">
        <f>B25+1</f>
        <v>14</v>
      </c>
      <c r="C26" s="26" t="s">
        <v>46</v>
      </c>
      <c r="D26" s="14" t="s">
        <v>21</v>
      </c>
      <c r="E26" s="13" t="s">
        <v>7</v>
      </c>
      <c r="F26" s="15">
        <v>2</v>
      </c>
      <c r="G26" s="13">
        <v>12038.52</v>
      </c>
      <c r="H26" s="16">
        <f>F26*G26</f>
        <v>24077.040000000001</v>
      </c>
      <c r="I26" s="16">
        <f t="shared" si="5"/>
        <v>29614.7592</v>
      </c>
    </row>
    <row r="27" spans="2:9">
      <c r="B27" s="63" t="s">
        <v>30</v>
      </c>
      <c r="C27" s="64"/>
      <c r="D27" s="65"/>
      <c r="E27" s="65"/>
      <c r="F27" s="65"/>
      <c r="G27" s="65"/>
      <c r="H27" s="65"/>
      <c r="I27" s="34"/>
    </row>
    <row r="28" spans="2:9">
      <c r="B28" s="24">
        <f>B26+1</f>
        <v>15</v>
      </c>
      <c r="C28" s="23" t="s">
        <v>45</v>
      </c>
      <c r="D28" s="14" t="s">
        <v>16</v>
      </c>
      <c r="E28" s="13" t="s">
        <v>5</v>
      </c>
      <c r="F28" s="15">
        <f>(0.9*482)+(0.9*740)+(1.3*880)</f>
        <v>2243.8000000000002</v>
      </c>
      <c r="G28" s="13">
        <v>12.3</v>
      </c>
      <c r="H28" s="16">
        <f t="shared" si="2"/>
        <v>27598.740000000005</v>
      </c>
      <c r="I28" s="16">
        <f t="shared" si="5"/>
        <v>33946.450200000007</v>
      </c>
    </row>
    <row r="29" spans="2:9" ht="24">
      <c r="B29" s="24">
        <f>B28+1</f>
        <v>16</v>
      </c>
      <c r="C29" s="23" t="s">
        <v>45</v>
      </c>
      <c r="D29" s="14" t="s">
        <v>10</v>
      </c>
      <c r="E29" s="13" t="s">
        <v>5</v>
      </c>
      <c r="F29" s="15">
        <f>(0.9+0.5)*482+(0.9+0.5)*740+(1.3+0.5)*880</f>
        <v>3294.8</v>
      </c>
      <c r="G29" s="13">
        <v>18.3</v>
      </c>
      <c r="H29" s="16">
        <f t="shared" si="2"/>
        <v>60294.840000000004</v>
      </c>
      <c r="I29" s="16">
        <f t="shared" si="5"/>
        <v>74162.653200000001</v>
      </c>
    </row>
    <row r="30" spans="2:9" ht="24">
      <c r="B30" s="24">
        <f>B29+1</f>
        <v>17</v>
      </c>
      <c r="C30" s="23" t="s">
        <v>45</v>
      </c>
      <c r="D30" s="14" t="s">
        <v>11</v>
      </c>
      <c r="E30" s="13" t="s">
        <v>5</v>
      </c>
      <c r="F30" s="15">
        <f>F29</f>
        <v>3294.8</v>
      </c>
      <c r="G30" s="13">
        <v>8.33</v>
      </c>
      <c r="H30" s="16">
        <f t="shared" si="2"/>
        <v>27445.684000000001</v>
      </c>
      <c r="I30" s="16">
        <f t="shared" si="5"/>
        <v>33758.191319999998</v>
      </c>
    </row>
    <row r="31" spans="2:9" ht="24">
      <c r="B31" s="24">
        <f t="shared" ref="B31:B35" si="6">B30+1</f>
        <v>18</v>
      </c>
      <c r="C31" s="23" t="s">
        <v>45</v>
      </c>
      <c r="D31" s="14" t="s">
        <v>20</v>
      </c>
      <c r="E31" s="13" t="s">
        <v>5</v>
      </c>
      <c r="F31" s="15">
        <f>F30</f>
        <v>3294.8</v>
      </c>
      <c r="G31" s="13">
        <v>55.89</v>
      </c>
      <c r="H31" s="16">
        <f t="shared" si="2"/>
        <v>184146.372</v>
      </c>
      <c r="I31" s="16">
        <f t="shared" si="5"/>
        <v>226500.03756</v>
      </c>
    </row>
    <row r="32" spans="2:9" ht="24">
      <c r="B32" s="24">
        <f t="shared" si="6"/>
        <v>19</v>
      </c>
      <c r="C32" s="23" t="s">
        <v>45</v>
      </c>
      <c r="D32" s="14" t="s">
        <v>17</v>
      </c>
      <c r="E32" s="13" t="s">
        <v>5</v>
      </c>
      <c r="F32" s="15">
        <f>(0.9+0.5+0.5)*482+6*740+(1.3+0.5+0.5)*880</f>
        <v>7379.8</v>
      </c>
      <c r="G32" s="13">
        <v>34.299999999999997</v>
      </c>
      <c r="H32" s="16">
        <f t="shared" si="2"/>
        <v>253127.13999999998</v>
      </c>
      <c r="I32" s="16">
        <f t="shared" si="5"/>
        <v>311346.38219999999</v>
      </c>
    </row>
    <row r="33" spans="2:9" ht="24">
      <c r="B33" s="24">
        <f t="shared" si="6"/>
        <v>20</v>
      </c>
      <c r="C33" s="23" t="s">
        <v>45</v>
      </c>
      <c r="D33" s="14" t="s">
        <v>48</v>
      </c>
      <c r="E33" s="13" t="s">
        <v>5</v>
      </c>
      <c r="F33" s="15">
        <f>(50+105+50+220+100+520)*2</f>
        <v>2090</v>
      </c>
      <c r="G33" s="13">
        <v>13.96</v>
      </c>
      <c r="H33" s="16">
        <f t="shared" si="2"/>
        <v>29176.400000000001</v>
      </c>
      <c r="I33" s="16">
        <f t="shared" si="5"/>
        <v>35886.972000000002</v>
      </c>
    </row>
    <row r="34" spans="2:9">
      <c r="B34" s="24">
        <f t="shared" si="6"/>
        <v>21</v>
      </c>
      <c r="C34" s="23" t="s">
        <v>45</v>
      </c>
      <c r="D34" s="14" t="s">
        <v>42</v>
      </c>
      <c r="E34" s="13"/>
      <c r="F34" s="15">
        <v>50</v>
      </c>
      <c r="G34" s="13">
        <v>35.69</v>
      </c>
      <c r="H34" s="16">
        <f t="shared" si="2"/>
        <v>1784.5</v>
      </c>
      <c r="I34" s="16">
        <f t="shared" si="5"/>
        <v>2194.9349999999999</v>
      </c>
    </row>
    <row r="35" spans="2:9" ht="24">
      <c r="B35" s="24">
        <f t="shared" si="6"/>
        <v>22</v>
      </c>
      <c r="C35" s="23" t="s">
        <v>45</v>
      </c>
      <c r="D35" s="14" t="s">
        <v>33</v>
      </c>
      <c r="E35" s="13" t="s">
        <v>5</v>
      </c>
      <c r="F35" s="15">
        <v>200</v>
      </c>
      <c r="G35" s="13">
        <v>44.9</v>
      </c>
      <c r="H35" s="16">
        <f t="shared" si="2"/>
        <v>8980</v>
      </c>
      <c r="I35" s="16">
        <f t="shared" si="5"/>
        <v>11045.4</v>
      </c>
    </row>
    <row r="36" spans="2:9">
      <c r="B36" s="18"/>
      <c r="C36" s="18"/>
      <c r="D36" s="19"/>
      <c r="E36" s="18"/>
      <c r="F36" s="20"/>
      <c r="G36" s="21" t="s">
        <v>32</v>
      </c>
      <c r="H36" s="22">
        <f>SUM(H10:H35)</f>
        <v>3966304.0720000002</v>
      </c>
      <c r="I36" s="22">
        <f>SUM(I10:I35)</f>
        <v>4878554.00856</v>
      </c>
    </row>
    <row r="37" spans="2:9">
      <c r="B37" s="8"/>
      <c r="C37" s="8"/>
      <c r="D37" s="8"/>
      <c r="E37" s="8"/>
      <c r="F37" s="8"/>
      <c r="G37" s="8"/>
      <c r="H37" s="8"/>
      <c r="I37" s="8"/>
    </row>
    <row r="38" spans="2:9">
      <c r="B38" s="69" t="s">
        <v>50</v>
      </c>
      <c r="C38" s="70"/>
      <c r="D38" s="70"/>
      <c r="E38" s="70"/>
      <c r="F38" s="70"/>
      <c r="G38" s="70"/>
      <c r="H38" s="70"/>
      <c r="I38" s="31"/>
    </row>
    <row r="39" spans="2:9" ht="30" customHeight="1">
      <c r="B39" s="71" t="s">
        <v>49</v>
      </c>
      <c r="C39" s="72"/>
      <c r="D39" s="72"/>
      <c r="E39" s="72"/>
      <c r="F39" s="72"/>
      <c r="G39" s="72"/>
      <c r="H39" s="72"/>
      <c r="I39" s="32"/>
    </row>
    <row r="41" spans="2:9">
      <c r="D41" s="9" t="s">
        <v>22</v>
      </c>
    </row>
    <row r="43" spans="2:9">
      <c r="E43" s="66" t="s">
        <v>23</v>
      </c>
      <c r="F43" s="66"/>
      <c r="G43" s="66"/>
    </row>
  </sheetData>
  <mergeCells count="11">
    <mergeCell ref="C1:H1"/>
    <mergeCell ref="B27:H27"/>
    <mergeCell ref="E43:G43"/>
    <mergeCell ref="B9:H9"/>
    <mergeCell ref="B14:H14"/>
    <mergeCell ref="B20:H20"/>
    <mergeCell ref="B24:H24"/>
    <mergeCell ref="B38:H38"/>
    <mergeCell ref="B39:H39"/>
    <mergeCell ref="C2:H2"/>
    <mergeCell ref="B5:H5"/>
  </mergeCells>
  <pageMargins left="0.70866141732283472" right="0.7086614173228347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4"/>
  <sheetViews>
    <sheetView topLeftCell="A25" workbookViewId="0">
      <selection activeCell="K32" sqref="K32"/>
    </sheetView>
  </sheetViews>
  <sheetFormatPr defaultRowHeight="15"/>
  <cols>
    <col min="1" max="1" width="3.85546875" customWidth="1"/>
    <col min="3" max="3" width="26" customWidth="1"/>
    <col min="4" max="4" width="5.5703125" customWidth="1"/>
    <col min="5" max="5" width="6.85546875" customWidth="1"/>
    <col min="6" max="6" width="9.28515625" customWidth="1"/>
    <col min="7" max="7" width="12.5703125" customWidth="1"/>
    <col min="8" max="8" width="13.7109375" customWidth="1"/>
  </cols>
  <sheetData>
    <row r="1" spans="1:8" ht="18.75">
      <c r="B1" s="55" t="s">
        <v>53</v>
      </c>
      <c r="C1" s="55"/>
      <c r="D1" s="55"/>
      <c r="E1" s="55"/>
      <c r="F1" s="55"/>
      <c r="G1" s="55"/>
      <c r="H1" s="27"/>
    </row>
    <row r="2" spans="1:8">
      <c r="B2" s="73" t="s">
        <v>41</v>
      </c>
      <c r="C2" s="73"/>
      <c r="D2" s="73"/>
      <c r="E2" s="73"/>
      <c r="F2" s="73"/>
      <c r="G2" s="73"/>
      <c r="H2" s="28"/>
    </row>
    <row r="4" spans="1:8" ht="25.5">
      <c r="A4" s="12" t="s">
        <v>0</v>
      </c>
      <c r="B4" s="12" t="s">
        <v>44</v>
      </c>
      <c r="C4" s="12" t="s">
        <v>1</v>
      </c>
      <c r="D4" s="12" t="s">
        <v>2</v>
      </c>
      <c r="E4" s="12" t="s">
        <v>3</v>
      </c>
      <c r="F4" s="12" t="s">
        <v>25</v>
      </c>
      <c r="G4" s="12" t="s">
        <v>24</v>
      </c>
      <c r="H4" s="12" t="s">
        <v>52</v>
      </c>
    </row>
    <row r="5" spans="1:8">
      <c r="A5" s="67" t="s">
        <v>27</v>
      </c>
      <c r="B5" s="68"/>
      <c r="C5" s="68"/>
      <c r="D5" s="68"/>
      <c r="E5" s="68"/>
      <c r="F5" s="68"/>
      <c r="G5" s="68"/>
      <c r="H5" s="33"/>
    </row>
    <row r="6" spans="1:8" ht="78" customHeight="1">
      <c r="A6" s="23">
        <v>1</v>
      </c>
      <c r="B6" s="23" t="s">
        <v>45</v>
      </c>
      <c r="C6" s="14" t="s">
        <v>60</v>
      </c>
      <c r="D6" s="13" t="s">
        <v>5</v>
      </c>
      <c r="E6" s="15">
        <f>(0.9+0.5+0.5)*482+(0.9+0.5+0.5)*740+(1.3+0.5+0.5)*880</f>
        <v>4345.8</v>
      </c>
      <c r="F6" s="13">
        <v>16.37</v>
      </c>
      <c r="G6" s="16">
        <f>E6*F6</f>
        <v>71140.746000000014</v>
      </c>
      <c r="H6" s="16">
        <f>G6*1.23</f>
        <v>87503.11758000002</v>
      </c>
    </row>
    <row r="7" spans="1:8" ht="55.5" customHeight="1">
      <c r="A7" s="25">
        <f>A6+1</f>
        <v>2</v>
      </c>
      <c r="B7" s="23" t="s">
        <v>45</v>
      </c>
      <c r="C7" s="14" t="s">
        <v>61</v>
      </c>
      <c r="D7" s="13" t="s">
        <v>5</v>
      </c>
      <c r="E7" s="15">
        <v>600</v>
      </c>
      <c r="F7" s="13">
        <v>5.45</v>
      </c>
      <c r="G7" s="16">
        <f>E7*F7</f>
        <v>3270</v>
      </c>
      <c r="H7" s="16">
        <f t="shared" ref="H7:H9" si="0">G7*1.23</f>
        <v>4022.1</v>
      </c>
    </row>
    <row r="8" spans="1:8" ht="27.75" customHeight="1">
      <c r="A8" s="25">
        <f t="shared" ref="A8:A15" si="1">A7+1</f>
        <v>3</v>
      </c>
      <c r="B8" s="23" t="s">
        <v>45</v>
      </c>
      <c r="C8" s="14" t="s">
        <v>9</v>
      </c>
      <c r="D8" s="13" t="s">
        <v>5</v>
      </c>
      <c r="E8" s="15">
        <v>50</v>
      </c>
      <c r="F8" s="13">
        <v>54.49</v>
      </c>
      <c r="G8" s="16">
        <f t="shared" ref="G8:G35" si="2">E8*F8</f>
        <v>2724.5</v>
      </c>
      <c r="H8" s="16">
        <f t="shared" si="0"/>
        <v>3351.1349999999998</v>
      </c>
    </row>
    <row r="9" spans="1:8" ht="51.75" customHeight="1">
      <c r="A9" s="25">
        <f t="shared" si="1"/>
        <v>4</v>
      </c>
      <c r="B9" s="23" t="s">
        <v>45</v>
      </c>
      <c r="C9" s="14" t="s">
        <v>15</v>
      </c>
      <c r="D9" s="13" t="s">
        <v>5</v>
      </c>
      <c r="E9" s="15">
        <f>E35</f>
        <v>200</v>
      </c>
      <c r="F9" s="13">
        <v>7.36</v>
      </c>
      <c r="G9" s="16">
        <f t="shared" si="2"/>
        <v>1472</v>
      </c>
      <c r="H9" s="16">
        <f t="shared" si="0"/>
        <v>1810.56</v>
      </c>
    </row>
    <row r="10" spans="1:8" ht="21" customHeight="1">
      <c r="A10" s="74" t="s">
        <v>54</v>
      </c>
      <c r="B10" s="75"/>
      <c r="C10" s="75"/>
      <c r="D10" s="75"/>
      <c r="E10" s="75"/>
      <c r="F10" s="76"/>
      <c r="G10" s="35">
        <f>SUM(G6:G9)</f>
        <v>78607.246000000014</v>
      </c>
      <c r="H10" s="35">
        <v>96686.92</v>
      </c>
    </row>
    <row r="11" spans="1:8">
      <c r="A11" s="63" t="s">
        <v>28</v>
      </c>
      <c r="B11" s="64"/>
      <c r="C11" s="65"/>
      <c r="D11" s="65"/>
      <c r="E11" s="65"/>
      <c r="F11" s="65"/>
      <c r="G11" s="65"/>
      <c r="H11" s="30"/>
    </row>
    <row r="12" spans="1:8" ht="189.75" customHeight="1">
      <c r="A12" s="24">
        <f>A9+1</f>
        <v>5</v>
      </c>
      <c r="B12" s="23" t="s">
        <v>45</v>
      </c>
      <c r="C12" s="17" t="s">
        <v>39</v>
      </c>
      <c r="D12" s="13" t="s">
        <v>4</v>
      </c>
      <c r="E12" s="15">
        <v>2465</v>
      </c>
      <c r="F12" s="13">
        <v>600</v>
      </c>
      <c r="G12" s="16">
        <f t="shared" si="2"/>
        <v>1479000</v>
      </c>
      <c r="H12" s="16">
        <f t="shared" ref="H12:H17" si="3">G12*1.23</f>
        <v>1819170</v>
      </c>
    </row>
    <row r="13" spans="1:8" ht="191.25" customHeight="1">
      <c r="A13" s="24">
        <f t="shared" si="1"/>
        <v>6</v>
      </c>
      <c r="B13" s="23" t="s">
        <v>45</v>
      </c>
      <c r="C13" s="14" t="s">
        <v>34</v>
      </c>
      <c r="D13" s="13" t="s">
        <v>4</v>
      </c>
      <c r="E13" s="15">
        <v>711</v>
      </c>
      <c r="F13" s="13">
        <v>280</v>
      </c>
      <c r="G13" s="16">
        <f t="shared" si="2"/>
        <v>199080</v>
      </c>
      <c r="H13" s="16">
        <f t="shared" si="3"/>
        <v>244868.4</v>
      </c>
    </row>
    <row r="14" spans="1:8" ht="250.5" customHeight="1">
      <c r="A14" s="24">
        <f t="shared" si="1"/>
        <v>7</v>
      </c>
      <c r="B14" s="23" t="s">
        <v>45</v>
      </c>
      <c r="C14" s="14" t="s">
        <v>35</v>
      </c>
      <c r="D14" s="13" t="s">
        <v>6</v>
      </c>
      <c r="E14" s="15">
        <v>7</v>
      </c>
      <c r="F14" s="13">
        <v>3815.1</v>
      </c>
      <c r="G14" s="16">
        <f t="shared" si="2"/>
        <v>26705.7</v>
      </c>
      <c r="H14" s="16">
        <f t="shared" si="3"/>
        <v>32848.010999999999</v>
      </c>
    </row>
    <row r="15" spans="1:8" ht="156">
      <c r="A15" s="24">
        <f t="shared" si="1"/>
        <v>8</v>
      </c>
      <c r="B15" s="23" t="s">
        <v>45</v>
      </c>
      <c r="C15" s="14" t="s">
        <v>36</v>
      </c>
      <c r="D15" s="13" t="s">
        <v>6</v>
      </c>
      <c r="E15" s="15">
        <v>74</v>
      </c>
      <c r="F15" s="13">
        <v>2288.96</v>
      </c>
      <c r="G15" s="16">
        <f t="shared" si="2"/>
        <v>169383.04000000001</v>
      </c>
      <c r="H15" s="16">
        <f t="shared" si="3"/>
        <v>208341.13920000001</v>
      </c>
    </row>
    <row r="16" spans="1:8" ht="34.5" customHeight="1">
      <c r="A16" s="24">
        <v>9</v>
      </c>
      <c r="B16" s="24" t="s">
        <v>47</v>
      </c>
      <c r="C16" s="14" t="s">
        <v>43</v>
      </c>
      <c r="D16" s="13" t="s">
        <v>4</v>
      </c>
      <c r="E16" s="15">
        <v>40</v>
      </c>
      <c r="F16" s="13">
        <v>1032</v>
      </c>
      <c r="G16" s="16">
        <f t="shared" si="2"/>
        <v>41280</v>
      </c>
      <c r="H16" s="16">
        <f t="shared" si="3"/>
        <v>50774.400000000001</v>
      </c>
    </row>
    <row r="17" spans="1:8" ht="21" customHeight="1">
      <c r="A17" s="77" t="s">
        <v>55</v>
      </c>
      <c r="B17" s="78"/>
      <c r="C17" s="78"/>
      <c r="D17" s="78"/>
      <c r="E17" s="78"/>
      <c r="F17" s="79"/>
      <c r="G17" s="35">
        <f>SUM(G12:G16)</f>
        <v>1915448.74</v>
      </c>
      <c r="H17" s="35">
        <f t="shared" si="3"/>
        <v>2356001.9501999998</v>
      </c>
    </row>
    <row r="18" spans="1:8">
      <c r="A18" s="63" t="s">
        <v>31</v>
      </c>
      <c r="B18" s="64"/>
      <c r="C18" s="64"/>
      <c r="D18" s="64"/>
      <c r="E18" s="64"/>
      <c r="F18" s="64"/>
      <c r="G18" s="64"/>
      <c r="H18" s="29"/>
    </row>
    <row r="19" spans="1:8" ht="187.5" customHeight="1">
      <c r="A19" s="24">
        <f>A16+1</f>
        <v>10</v>
      </c>
      <c r="B19" s="23" t="s">
        <v>45</v>
      </c>
      <c r="C19" s="14" t="s">
        <v>37</v>
      </c>
      <c r="D19" s="13" t="s">
        <v>4</v>
      </c>
      <c r="E19" s="15">
        <v>989</v>
      </c>
      <c r="F19" s="13">
        <v>250</v>
      </c>
      <c r="G19" s="16">
        <f>E19*F19</f>
        <v>247250</v>
      </c>
      <c r="H19" s="16">
        <f t="shared" ref="H19:H22" si="4">G19*1.23</f>
        <v>304117.5</v>
      </c>
    </row>
    <row r="20" spans="1:8" ht="196.5" customHeight="1">
      <c r="A20" s="24">
        <f>A19+1</f>
        <v>11</v>
      </c>
      <c r="B20" s="23" t="s">
        <v>45</v>
      </c>
      <c r="C20" s="14" t="s">
        <v>38</v>
      </c>
      <c r="D20" s="13" t="s">
        <v>4</v>
      </c>
      <c r="E20" s="15">
        <v>433</v>
      </c>
      <c r="F20" s="13">
        <v>239.15</v>
      </c>
      <c r="G20" s="16">
        <f>E20*F20</f>
        <v>103551.95</v>
      </c>
      <c r="H20" s="16">
        <f t="shared" si="4"/>
        <v>127368.8985</v>
      </c>
    </row>
    <row r="21" spans="1:8" ht="26.25" customHeight="1">
      <c r="A21" s="24">
        <f>A20+1</f>
        <v>12</v>
      </c>
      <c r="B21" s="24" t="s">
        <v>47</v>
      </c>
      <c r="C21" s="14" t="s">
        <v>40</v>
      </c>
      <c r="D21" s="13" t="s">
        <v>7</v>
      </c>
      <c r="E21" s="15">
        <v>2</v>
      </c>
      <c r="F21" s="13">
        <v>3441.32</v>
      </c>
      <c r="G21" s="16">
        <f>E21*F21</f>
        <v>6882.64</v>
      </c>
      <c r="H21" s="16">
        <f t="shared" si="4"/>
        <v>8465.6471999999994</v>
      </c>
    </row>
    <row r="22" spans="1:8" ht="26.25" customHeight="1">
      <c r="A22" s="77" t="s">
        <v>56</v>
      </c>
      <c r="B22" s="78"/>
      <c r="C22" s="78"/>
      <c r="D22" s="78"/>
      <c r="E22" s="78"/>
      <c r="F22" s="79"/>
      <c r="G22" s="35">
        <f>SUM(G19:G21)</f>
        <v>357684.59</v>
      </c>
      <c r="H22" s="35">
        <f t="shared" si="4"/>
        <v>439952.04570000002</v>
      </c>
    </row>
    <row r="23" spans="1:8">
      <c r="A23" s="63" t="s">
        <v>29</v>
      </c>
      <c r="B23" s="64"/>
      <c r="C23" s="64"/>
      <c r="D23" s="64"/>
      <c r="E23" s="64"/>
      <c r="F23" s="64"/>
      <c r="G23" s="64"/>
      <c r="H23" s="29"/>
    </row>
    <row r="24" spans="1:8" ht="36">
      <c r="A24" s="24">
        <f>A21+1</f>
        <v>13</v>
      </c>
      <c r="B24" s="24" t="s">
        <v>47</v>
      </c>
      <c r="C24" s="14" t="s">
        <v>19</v>
      </c>
      <c r="D24" s="13" t="s">
        <v>7</v>
      </c>
      <c r="E24" s="15">
        <v>2</v>
      </c>
      <c r="F24" s="13">
        <v>191122.17</v>
      </c>
      <c r="G24" s="16">
        <f>E24*F24</f>
        <v>382244.34</v>
      </c>
      <c r="H24" s="16">
        <f t="shared" ref="H24:H35" si="5">G24*1.23</f>
        <v>470160.53820000001</v>
      </c>
    </row>
    <row r="25" spans="1:8" ht="36">
      <c r="A25" s="24">
        <f>A24+1</f>
        <v>14</v>
      </c>
      <c r="B25" s="26" t="s">
        <v>46</v>
      </c>
      <c r="C25" s="14" t="s">
        <v>21</v>
      </c>
      <c r="D25" s="13" t="s">
        <v>7</v>
      </c>
      <c r="E25" s="15">
        <v>2</v>
      </c>
      <c r="F25" s="13">
        <v>12038.52</v>
      </c>
      <c r="G25" s="16">
        <f>E25*F25</f>
        <v>24077.040000000001</v>
      </c>
      <c r="H25" s="16">
        <f t="shared" si="5"/>
        <v>29614.7592</v>
      </c>
    </row>
    <row r="26" spans="1:8">
      <c r="A26" s="80" t="s">
        <v>57</v>
      </c>
      <c r="B26" s="81"/>
      <c r="C26" s="81"/>
      <c r="D26" s="81"/>
      <c r="E26" s="81"/>
      <c r="F26" s="81"/>
      <c r="G26" s="35">
        <f>SUM(G24:G25)</f>
        <v>406321.38</v>
      </c>
      <c r="H26" s="35">
        <f>SUM(H24:H25)</f>
        <v>499775.29740000004</v>
      </c>
    </row>
    <row r="27" spans="1:8">
      <c r="A27" s="63" t="s">
        <v>30</v>
      </c>
      <c r="B27" s="64"/>
      <c r="C27" s="65"/>
      <c r="D27" s="65"/>
      <c r="E27" s="65"/>
      <c r="F27" s="65"/>
      <c r="G27" s="65"/>
      <c r="H27" s="34"/>
    </row>
    <row r="28" spans="1:8" ht="41.25" customHeight="1">
      <c r="A28" s="24">
        <f>A25+1</f>
        <v>15</v>
      </c>
      <c r="B28" s="23" t="s">
        <v>45</v>
      </c>
      <c r="C28" s="14" t="s">
        <v>16</v>
      </c>
      <c r="D28" s="13" t="s">
        <v>5</v>
      </c>
      <c r="E28" s="15">
        <f>(0.9*482)+(0.9*740)+(1.3*880)</f>
        <v>2243.8000000000002</v>
      </c>
      <c r="F28" s="13">
        <v>12.3</v>
      </c>
      <c r="G28" s="16">
        <f t="shared" si="2"/>
        <v>27598.740000000005</v>
      </c>
      <c r="H28" s="16">
        <f t="shared" si="5"/>
        <v>33946.450200000007</v>
      </c>
    </row>
    <row r="29" spans="1:8" ht="59.25" customHeight="1">
      <c r="A29" s="24">
        <f>A28+1</f>
        <v>16</v>
      </c>
      <c r="B29" s="23" t="s">
        <v>45</v>
      </c>
      <c r="C29" s="14" t="s">
        <v>10</v>
      </c>
      <c r="D29" s="13" t="s">
        <v>5</v>
      </c>
      <c r="E29" s="15">
        <f>(0.9+0.5)*482+(0.9+0.5)*740+(1.3+0.5)*880</f>
        <v>3294.8</v>
      </c>
      <c r="F29" s="13">
        <v>18.3</v>
      </c>
      <c r="G29" s="16">
        <f t="shared" si="2"/>
        <v>60294.840000000004</v>
      </c>
      <c r="H29" s="16">
        <f t="shared" si="5"/>
        <v>74162.653200000001</v>
      </c>
    </row>
    <row r="30" spans="1:8" ht="59.25" customHeight="1">
      <c r="A30" s="24">
        <f>A29+1</f>
        <v>17</v>
      </c>
      <c r="B30" s="23" t="s">
        <v>45</v>
      </c>
      <c r="C30" s="14" t="s">
        <v>11</v>
      </c>
      <c r="D30" s="13" t="s">
        <v>5</v>
      </c>
      <c r="E30" s="15">
        <f>E29</f>
        <v>3294.8</v>
      </c>
      <c r="F30" s="13">
        <v>8.33</v>
      </c>
      <c r="G30" s="16">
        <f t="shared" si="2"/>
        <v>27445.684000000001</v>
      </c>
      <c r="H30" s="16">
        <f t="shared" si="5"/>
        <v>33758.191319999998</v>
      </c>
    </row>
    <row r="31" spans="1:8" ht="71.25" customHeight="1">
      <c r="A31" s="24">
        <f t="shared" ref="A31:A35" si="6">A30+1</f>
        <v>18</v>
      </c>
      <c r="B31" s="23" t="s">
        <v>45</v>
      </c>
      <c r="C31" s="14" t="s">
        <v>20</v>
      </c>
      <c r="D31" s="13" t="s">
        <v>5</v>
      </c>
      <c r="E31" s="15">
        <f>E30</f>
        <v>3294.8</v>
      </c>
      <c r="F31" s="13">
        <v>55.89</v>
      </c>
      <c r="G31" s="16">
        <v>184146.37</v>
      </c>
      <c r="H31" s="16">
        <f t="shared" si="5"/>
        <v>226500.03509999998</v>
      </c>
    </row>
    <row r="32" spans="1:8" ht="69" customHeight="1">
      <c r="A32" s="24">
        <f t="shared" si="6"/>
        <v>19</v>
      </c>
      <c r="B32" s="23" t="s">
        <v>45</v>
      </c>
      <c r="C32" s="14" t="s">
        <v>17</v>
      </c>
      <c r="D32" s="13" t="s">
        <v>5</v>
      </c>
      <c r="E32" s="15">
        <f>E31</f>
        <v>3294.8</v>
      </c>
      <c r="F32" s="13">
        <v>34.299999999999997</v>
      </c>
      <c r="G32" s="16">
        <f t="shared" si="2"/>
        <v>113011.64</v>
      </c>
      <c r="H32" s="16">
        <f t="shared" si="5"/>
        <v>139004.31719999999</v>
      </c>
    </row>
    <row r="33" spans="1:8" ht="55.5" customHeight="1">
      <c r="A33" s="24">
        <f t="shared" si="6"/>
        <v>20</v>
      </c>
      <c r="B33" s="23" t="s">
        <v>45</v>
      </c>
      <c r="C33" s="14" t="s">
        <v>48</v>
      </c>
      <c r="D33" s="13" t="s">
        <v>5</v>
      </c>
      <c r="E33" s="15">
        <f>(50+105+50+220+100+520)*2</f>
        <v>2090</v>
      </c>
      <c r="F33" s="13">
        <v>13.96</v>
      </c>
      <c r="G33" s="16">
        <f t="shared" si="2"/>
        <v>29176.400000000001</v>
      </c>
      <c r="H33" s="16">
        <f t="shared" si="5"/>
        <v>35886.972000000002</v>
      </c>
    </row>
    <row r="34" spans="1:8" ht="30.75" customHeight="1">
      <c r="A34" s="24">
        <f t="shared" si="6"/>
        <v>21</v>
      </c>
      <c r="B34" s="23" t="s">
        <v>45</v>
      </c>
      <c r="C34" s="14" t="s">
        <v>42</v>
      </c>
      <c r="D34" s="13"/>
      <c r="E34" s="15">
        <v>50</v>
      </c>
      <c r="F34" s="13">
        <v>35.69</v>
      </c>
      <c r="G34" s="16">
        <f t="shared" si="2"/>
        <v>1784.5</v>
      </c>
      <c r="H34" s="16">
        <f t="shared" si="5"/>
        <v>2194.9349999999999</v>
      </c>
    </row>
    <row r="35" spans="1:8" ht="60" customHeight="1">
      <c r="A35" s="24">
        <f t="shared" si="6"/>
        <v>22</v>
      </c>
      <c r="B35" s="23" t="s">
        <v>45</v>
      </c>
      <c r="C35" s="14" t="s">
        <v>33</v>
      </c>
      <c r="D35" s="13" t="s">
        <v>5</v>
      </c>
      <c r="E35" s="15">
        <v>200</v>
      </c>
      <c r="F35" s="13">
        <v>44.9</v>
      </c>
      <c r="G35" s="16">
        <f t="shared" si="2"/>
        <v>8980</v>
      </c>
      <c r="H35" s="16">
        <f t="shared" si="5"/>
        <v>11045.4</v>
      </c>
    </row>
    <row r="36" spans="1:8">
      <c r="A36" s="82" t="s">
        <v>58</v>
      </c>
      <c r="B36" s="83"/>
      <c r="C36" s="83"/>
      <c r="D36" s="83"/>
      <c r="E36" s="83"/>
      <c r="F36" s="84"/>
      <c r="G36" s="22">
        <f>SUM(G28:G35)</f>
        <v>452438.17400000006</v>
      </c>
      <c r="H36" s="22">
        <f>SUM(H28:H35)</f>
        <v>556498.95402000006</v>
      </c>
    </row>
    <row r="37" spans="1:8">
      <c r="A37" s="85" t="s">
        <v>59</v>
      </c>
      <c r="B37" s="85"/>
      <c r="C37" s="85"/>
      <c r="D37" s="85"/>
      <c r="E37" s="85"/>
      <c r="F37" s="85"/>
      <c r="G37" s="22">
        <f>G36+G26+G22+G17+G10</f>
        <v>3210500.13</v>
      </c>
      <c r="H37" s="22">
        <f>H36+H26+H22+H17+H10</f>
        <v>3948915.16732</v>
      </c>
    </row>
    <row r="38" spans="1:8">
      <c r="A38" s="8"/>
      <c r="B38" s="8"/>
      <c r="C38" s="8"/>
      <c r="D38" s="8"/>
      <c r="E38" s="8"/>
      <c r="F38" s="8"/>
      <c r="G38" s="8"/>
      <c r="H38" s="8"/>
    </row>
    <row r="39" spans="1:8">
      <c r="A39" s="69" t="s">
        <v>50</v>
      </c>
      <c r="B39" s="70"/>
      <c r="C39" s="70"/>
      <c r="D39" s="70"/>
      <c r="E39" s="70"/>
      <c r="F39" s="70"/>
      <c r="G39" s="70"/>
      <c r="H39" s="31"/>
    </row>
    <row r="40" spans="1:8" ht="39.75" customHeight="1">
      <c r="A40" s="71" t="s">
        <v>49</v>
      </c>
      <c r="B40" s="72"/>
      <c r="C40" s="72"/>
      <c r="D40" s="72"/>
      <c r="E40" s="72"/>
      <c r="F40" s="72"/>
      <c r="G40" s="72"/>
      <c r="H40" s="32"/>
    </row>
    <row r="42" spans="1:8">
      <c r="C42" s="9" t="s">
        <v>62</v>
      </c>
    </row>
    <row r="44" spans="1:8">
      <c r="D44" s="66" t="s">
        <v>23</v>
      </c>
      <c r="E44" s="66"/>
      <c r="F44" s="66"/>
    </row>
  </sheetData>
  <mergeCells count="16">
    <mergeCell ref="A27:G27"/>
    <mergeCell ref="A39:G39"/>
    <mergeCell ref="A40:G40"/>
    <mergeCell ref="D44:F44"/>
    <mergeCell ref="B1:G1"/>
    <mergeCell ref="B2:G2"/>
    <mergeCell ref="A5:G5"/>
    <mergeCell ref="A11:G11"/>
    <mergeCell ref="A18:G18"/>
    <mergeCell ref="A23:G23"/>
    <mergeCell ref="A10:F10"/>
    <mergeCell ref="A22:F22"/>
    <mergeCell ref="A17:F17"/>
    <mergeCell ref="A26:F26"/>
    <mergeCell ref="A36:F36"/>
    <mergeCell ref="A37:F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</vt:lpstr>
      <vt:lpstr>Szacunkowe zest kosztów</vt:lpstr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2023-08-11T12:09:22Z</dcterms:modified>
</cp:coreProperties>
</file>